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18795" windowHeight="12285" activeTab="3"/>
  </bookViews>
  <sheets>
    <sheet name="Talkonstanter" sheetId="1" r:id="rId1"/>
    <sheet name="Ag-tråd" sheetId="2" r:id="rId2"/>
    <sheet name="Ag-pulver" sheetId="3" r:id="rId3"/>
    <sheet name="Pt-folie" sheetId="4" r:id="rId4"/>
  </sheets>
  <definedNames/>
  <calcPr fullCalcOnLoad="1"/>
</workbook>
</file>

<file path=xl/sharedStrings.xml><?xml version="1.0" encoding="utf-8"?>
<sst xmlns="http://schemas.openxmlformats.org/spreadsheetml/2006/main" count="139" uniqueCount="58">
  <si>
    <t>ml/mol</t>
  </si>
  <si>
    <r>
      <t>m</t>
    </r>
    <r>
      <rPr>
        <vertAlign val="superscript"/>
        <sz val="10"/>
        <rFont val="Arial"/>
        <family val="0"/>
      </rPr>
      <t>2</t>
    </r>
  </si>
  <si>
    <r>
      <t>mol/(m</t>
    </r>
    <r>
      <rPr>
        <vertAlign val="superscript"/>
        <sz val="10"/>
        <color indexed="12"/>
        <rFont val="Arial"/>
        <family val="0"/>
      </rPr>
      <t>2</t>
    </r>
    <r>
      <rPr>
        <sz val="10"/>
        <color indexed="12"/>
        <rFont val="Arial"/>
        <family val="0"/>
      </rPr>
      <t>*s)</t>
    </r>
  </si>
  <si>
    <r>
      <t>o</t>
    </r>
    <r>
      <rPr>
        <sz val="10"/>
        <rFont val="Arial"/>
        <family val="0"/>
      </rPr>
      <t>C</t>
    </r>
  </si>
  <si>
    <r>
      <t>V</t>
    </r>
    <r>
      <rPr>
        <vertAlign val="subscript"/>
        <sz val="10"/>
        <rFont val="Arial"/>
        <family val="2"/>
      </rPr>
      <t>0</t>
    </r>
  </si>
  <si>
    <r>
      <t>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/g</t>
    </r>
  </si>
  <si>
    <r>
      <t>m</t>
    </r>
    <r>
      <rPr>
        <vertAlign val="superscript"/>
        <sz val="10"/>
        <rFont val="Arial"/>
        <family val="0"/>
      </rPr>
      <t>2</t>
    </r>
  </si>
  <si>
    <t>diameter</t>
  </si>
  <si>
    <t>mm</t>
  </si>
  <si>
    <t>mL</t>
  </si>
  <si>
    <t>Area</t>
  </si>
  <si>
    <t>hh:mm:ss</t>
  </si>
  <si>
    <t>sec</t>
  </si>
  <si>
    <t>Rate:</t>
  </si>
  <si>
    <t>mL/sec</t>
  </si>
  <si>
    <t>g</t>
  </si>
  <si>
    <t>side 1</t>
  </si>
  <si>
    <t>side 2</t>
  </si>
  <si>
    <t>side 3</t>
  </si>
  <si>
    <t>side 4</t>
  </si>
  <si>
    <t>atm</t>
  </si>
  <si>
    <t>R=</t>
  </si>
  <si>
    <r>
      <t>L kPa mol</t>
    </r>
    <r>
      <rPr>
        <vertAlign val="superscript"/>
        <sz val="10"/>
        <rFont val="Arial"/>
        <family val="0"/>
      </rPr>
      <t>-1</t>
    </r>
    <r>
      <rPr>
        <sz val="10"/>
        <rFont val="Arial"/>
        <family val="0"/>
      </rPr>
      <t xml:space="preserve"> K</t>
    </r>
    <r>
      <rPr>
        <vertAlign val="superscript"/>
        <sz val="10"/>
        <rFont val="Arial"/>
        <family val="0"/>
      </rPr>
      <t>-1</t>
    </r>
  </si>
  <si>
    <r>
      <t>p</t>
    </r>
    <r>
      <rPr>
        <vertAlign val="subscript"/>
        <sz val="10"/>
        <rFont val="Arial"/>
        <family val="2"/>
      </rPr>
      <t>kPa</t>
    </r>
    <r>
      <rPr>
        <sz val="10"/>
        <rFont val="Arial"/>
        <family val="0"/>
      </rPr>
      <t>/p</t>
    </r>
    <r>
      <rPr>
        <vertAlign val="subscript"/>
        <sz val="10"/>
        <rFont val="Arial"/>
        <family val="2"/>
      </rPr>
      <t>atm</t>
    </r>
  </si>
  <si>
    <r>
      <t>p</t>
    </r>
    <r>
      <rPr>
        <vertAlign val="subscript"/>
        <sz val="10"/>
        <rFont val="Arial"/>
        <family val="2"/>
      </rPr>
      <t>kPa</t>
    </r>
    <r>
      <rPr>
        <sz val="10"/>
        <rFont val="Arial"/>
        <family val="0"/>
      </rPr>
      <t>/p</t>
    </r>
    <r>
      <rPr>
        <vertAlign val="subscript"/>
        <sz val="10"/>
        <rFont val="Arial"/>
        <family val="2"/>
      </rPr>
      <t>mm Hg</t>
    </r>
  </si>
  <si>
    <t>Katalyse af oxygenudvikling fra hydrogenperoxid</t>
  </si>
  <si>
    <t>Katalysator:</t>
  </si>
  <si>
    <t>Platin folie</t>
  </si>
  <si>
    <t>Dato</t>
  </si>
  <si>
    <t>Fysisk Institut, DTU</t>
  </si>
  <si>
    <t>Udfyld grønne felter</t>
  </si>
  <si>
    <t>Areal</t>
  </si>
  <si>
    <t>parametre:</t>
  </si>
  <si>
    <t>Rumfang</t>
  </si>
  <si>
    <t>Skalaaflæsning</t>
  </si>
  <si>
    <t>Tid</t>
  </si>
  <si>
    <t>sek</t>
  </si>
  <si>
    <t>ændring</t>
  </si>
  <si>
    <t>Aktivitet</t>
  </si>
  <si>
    <t>Aflæs raten fra tendenslinien for den lineære del</t>
  </si>
  <si>
    <t>19/09/2010</t>
  </si>
  <si>
    <t>Tryk (omgivelser)</t>
  </si>
  <si>
    <t>Temp (omgivelser)</t>
  </si>
  <si>
    <t>tykkelse</t>
  </si>
  <si>
    <t>Temperatur og tryk bruges til at beregne det molare rumfang (V/n) ud fra idealgasloven PV=nRT.</t>
  </si>
  <si>
    <t>Det molare rumfang bruges til at beregne aktiviteten i felt I7.</t>
  </si>
  <si>
    <r>
      <t>Ved 20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 og 1 atm er det molare rumfang 24 Liter/mol</t>
    </r>
  </si>
  <si>
    <t>Hvis I glemte at måle temperatur og tryk</t>
  </si>
  <si>
    <r>
      <t>vil jeres resultater stadig være temmelig præcise, indsæt blot 20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>C og 1atm i temperatur- og tryk-felterne</t>
    </r>
  </si>
  <si>
    <t>Sølv pulver</t>
  </si>
  <si>
    <t>masse</t>
  </si>
  <si>
    <t>specifikt areal</t>
  </si>
  <si>
    <t>Aktiviteten er resultatet af eksperimentet</t>
  </si>
  <si>
    <t>Sølv tråd</t>
  </si>
  <si>
    <t>længde</t>
  </si>
  <si>
    <t>Talkonstanter</t>
  </si>
  <si>
    <t>Gaskonstanten</t>
  </si>
  <si>
    <t>Omsætning af trykenheder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</si>
</sst>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kr&quot;#,##0_);\(&quot;Dkr&quot;#,##0\)"/>
    <numFmt numFmtId="165" formatCode="&quot;Dkr&quot;#,##0_);[Red]\(&quot;Dkr&quot;#,##0\)"/>
    <numFmt numFmtId="166" formatCode="&quot;Dkr&quot;#,##0.00_);\(&quot;Dkr&quot;#,##0.00\)"/>
    <numFmt numFmtId="167" formatCode="&quot;Dkr&quot;#,##0.00_);[Red]\(&quot;Dkr&quot;#,##0.00\)"/>
    <numFmt numFmtId="168" formatCode="_(&quot;Dkr&quot;* #,##0_);_(&quot;Dkr&quot;* \(#,##0\);_(&quot;Dkr&quot;* &quot;-&quot;_);_(@_)"/>
    <numFmt numFmtId="169" formatCode="_(&quot;Dkr&quot;* #,##0.00_);_(&quot;Dkr&quot;* \(#,##0.00\);_(&quot;Dk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&quot;kr&quot;\ * #,##0.00_);_(&quot;kr&quot;\ * \(#,##0.00\);_(&quot;kr&quot;\ * &quot;-&quot;??_);_(@_)"/>
    <numFmt numFmtId="184" formatCode="[h]:mm:ss;@"/>
    <numFmt numFmtId="185" formatCode="0.0E+00"/>
    <numFmt numFmtId="186" formatCode="0E+00"/>
    <numFmt numFmtId="187" formatCode="0.000000000"/>
    <numFmt numFmtId="188" formatCode="0.0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mmmm\-yy"/>
    <numFmt numFmtId="195" formatCode="m/d"/>
    <numFmt numFmtId="196" formatCode="d\-mmm\-yyyy"/>
    <numFmt numFmtId="197" formatCode="mmmm\ d\,\ yyyy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60"/>
      <name val="Arial"/>
      <family val="0"/>
    </font>
    <font>
      <sz val="11.75"/>
      <color indexed="8"/>
      <name val="Arial"/>
      <family val="0"/>
    </font>
    <font>
      <sz val="8"/>
      <name val="Verdana"/>
      <family val="0"/>
    </font>
    <font>
      <sz val="9.5"/>
      <color indexed="8"/>
      <name val="Arial"/>
      <family val="0"/>
    </font>
    <font>
      <vertAlign val="superscript"/>
      <sz val="9.5"/>
      <color indexed="8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.75"/>
      <color indexed="8"/>
      <name val="Arial"/>
      <family val="0"/>
    </font>
    <font>
      <b/>
      <sz val="12"/>
      <color indexed="8"/>
      <name val="Arial"/>
      <family val="0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84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11" fontId="5" fillId="0" borderId="0" xfId="0" applyNumberFormat="1" applyFont="1" applyAlignment="1">
      <alignment/>
    </xf>
    <xf numFmtId="193" fontId="0" fillId="0" borderId="0" xfId="0" applyNumberFormat="1" applyAlignment="1">
      <alignment/>
    </xf>
    <xf numFmtId="21" fontId="0" fillId="33" borderId="0" xfId="0" applyNumberFormat="1" applyFill="1" applyAlignment="1">
      <alignment/>
    </xf>
    <xf numFmtId="15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Ag tråd</a:t>
            </a:r>
          </a:p>
        </c:rich>
      </c:tx>
      <c:layout>
        <c:manualLayout>
          <c:xMode val="factor"/>
          <c:yMode val="factor"/>
          <c:x val="-0.029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4"/>
          <c:w val="0.91625"/>
          <c:h val="0.6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'Ag-tråd'!$E$9:$E$15</c:f>
              <c:numCache/>
            </c:numRef>
          </c:xVal>
          <c:yVal>
            <c:numRef>
              <c:f>'Ag-tråd'!$F$9:$F$15</c:f>
              <c:numCache/>
            </c:numRef>
          </c:yVal>
          <c:smooth val="0"/>
        </c:ser>
        <c:axId val="61946422"/>
        <c:axId val="20646887"/>
      </c:scatterChart>
      <c:valAx>
        <c:axId val="6194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6887"/>
        <c:crosses val="autoZero"/>
        <c:crossBetween val="midCat"/>
        <c:dispUnits/>
      </c:valAx>
      <c:valAx>
        <c:axId val="206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Ag pulver. Lineær start</a:t>
            </a:r>
          </a:p>
        </c:rich>
      </c:tx>
      <c:layout>
        <c:manualLayout>
          <c:xMode val="factor"/>
          <c:yMode val="factor"/>
          <c:x val="0.03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5"/>
          <c:w val="0.91425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'Ag-pulver'!$E$9:$E$14</c:f>
              <c:numCache/>
            </c:numRef>
          </c:xVal>
          <c:yVal>
            <c:numRef>
              <c:f>'Ag-pulver'!$F$9:$F$14</c:f>
              <c:numCache/>
            </c:numRef>
          </c:yVal>
          <c:smooth val="0"/>
        </c:ser>
        <c:axId val="51604256"/>
        <c:axId val="61785121"/>
      </c:scatterChart>
      <c:valAx>
        <c:axId val="51604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 val="autoZero"/>
        <c:crossBetween val="midCat"/>
        <c:dispUnits/>
      </c:valAx>
      <c:valAx>
        <c:axId val="61785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Oxygen udvikling på Pt folie. Lineær start</a:t>
            </a:r>
          </a:p>
        </c:rich>
      </c:tx>
      <c:layout>
        <c:manualLayout>
          <c:xMode val="factor"/>
          <c:yMode val="factor"/>
          <c:x val="0.09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455"/>
          <c:w val="0.928"/>
          <c:h val="0.7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'Pt-folie'!$E$12:$E$33</c:f>
              <c:numCache/>
            </c:numRef>
          </c:xVal>
          <c:yVal>
            <c:numRef>
              <c:f>'Pt-folie'!$F$12:$F$33</c:f>
              <c:numCache/>
            </c:numRef>
          </c:yVal>
          <c:smooth val="0"/>
        </c:ser>
        <c:axId val="19195178"/>
        <c:axId val="38538875"/>
      </c:scatterChart>
      <c:valAx>
        <c:axId val="19195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Tid/sek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38875"/>
        <c:crosses val="autoZero"/>
        <c:crossBetween val="midCat"/>
        <c:dispUnits/>
      </c:valAx>
      <c:valAx>
        <c:axId val="38538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Rumfang oxygen/mL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28575</xdr:rowOff>
    </xdr:from>
    <xdr:to>
      <xdr:col>7</xdr:col>
      <xdr:colOff>723900</xdr:colOff>
      <xdr:row>43</xdr:row>
      <xdr:rowOff>57150</xdr:rowOff>
    </xdr:to>
    <xdr:graphicFrame>
      <xdr:nvGraphicFramePr>
        <xdr:cNvPr id="1" name="Chart 6"/>
        <xdr:cNvGraphicFramePr/>
      </xdr:nvGraphicFramePr>
      <xdr:xfrm>
        <a:off x="9525" y="3238500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66675</xdr:rowOff>
    </xdr:from>
    <xdr:to>
      <xdr:col>7</xdr:col>
      <xdr:colOff>600075</xdr:colOff>
      <xdr:row>41</xdr:row>
      <xdr:rowOff>95250</xdr:rowOff>
    </xdr:to>
    <xdr:graphicFrame>
      <xdr:nvGraphicFramePr>
        <xdr:cNvPr id="1" name="Chart 4"/>
        <xdr:cNvGraphicFramePr/>
      </xdr:nvGraphicFramePr>
      <xdr:xfrm>
        <a:off x="123825" y="29527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38100</xdr:rowOff>
    </xdr:from>
    <xdr:to>
      <xdr:col>7</xdr:col>
      <xdr:colOff>666750</xdr:colOff>
      <xdr:row>60</xdr:row>
      <xdr:rowOff>66675</xdr:rowOff>
    </xdr:to>
    <xdr:graphicFrame>
      <xdr:nvGraphicFramePr>
        <xdr:cNvPr id="1" name="Chart 4"/>
        <xdr:cNvGraphicFramePr/>
      </xdr:nvGraphicFramePr>
      <xdr:xfrm>
        <a:off x="0" y="60007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6384" width="11.421875" style="0" customWidth="1"/>
  </cols>
  <sheetData>
    <row r="1" ht="12.75">
      <c r="A1" t="s">
        <v>55</v>
      </c>
    </row>
    <row r="3" ht="12.75">
      <c r="A3" t="s">
        <v>56</v>
      </c>
    </row>
    <row r="4" spans="1:3" ht="14.25">
      <c r="A4" t="s">
        <v>21</v>
      </c>
      <c r="B4">
        <v>8.314472</v>
      </c>
      <c r="C4" t="s">
        <v>22</v>
      </c>
    </row>
    <row r="6" ht="12.75">
      <c r="A6" t="s">
        <v>57</v>
      </c>
    </row>
    <row r="7" spans="1:2" ht="15.75">
      <c r="A7" t="s">
        <v>23</v>
      </c>
      <c r="B7">
        <f>101.325/1</f>
        <v>101.325</v>
      </c>
    </row>
    <row r="8" spans="1:2" ht="15.75">
      <c r="A8" t="s">
        <v>24</v>
      </c>
      <c r="B8" s="12">
        <f>101.325/760</f>
        <v>0.13332236842105263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8" sqref="C18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3.7109375" style="0" customWidth="1"/>
    <col min="13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53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7</v>
      </c>
      <c r="I3" s="5">
        <v>1</v>
      </c>
      <c r="J3" t="s">
        <v>8</v>
      </c>
    </row>
    <row r="4" spans="7:13" ht="14.25">
      <c r="G4" t="s">
        <v>32</v>
      </c>
      <c r="H4" t="s">
        <v>54</v>
      </c>
      <c r="I4" s="5">
        <v>50</v>
      </c>
      <c r="J4" t="s">
        <v>8</v>
      </c>
      <c r="K4" t="s">
        <v>10</v>
      </c>
      <c r="L4">
        <f>PI()*I3/1000*I4/1000+2*PI()*(I3/1000/2)^2</f>
        <v>0.00015865042900628455</v>
      </c>
      <c r="M4" t="s">
        <v>1</v>
      </c>
    </row>
    <row r="6" spans="1:11" ht="12.75">
      <c r="A6" t="s">
        <v>33</v>
      </c>
      <c r="C6" t="s">
        <v>35</v>
      </c>
      <c r="E6" t="s">
        <v>35</v>
      </c>
      <c r="F6" t="s">
        <v>33</v>
      </c>
      <c r="H6" t="s">
        <v>13</v>
      </c>
      <c r="I6">
        <f>SLOPE(F9:F15,E9:E15)</f>
        <v>0.050298202473721014</v>
      </c>
      <c r="J6" t="s">
        <v>14</v>
      </c>
      <c r="K6" s="2" t="s">
        <v>39</v>
      </c>
    </row>
    <row r="7" spans="1:11" ht="14.25">
      <c r="A7" t="s">
        <v>34</v>
      </c>
      <c r="F7" t="s">
        <v>37</v>
      </c>
      <c r="H7" s="3" t="s">
        <v>38</v>
      </c>
      <c r="I7" s="8">
        <f>(I6/L9)/L4</f>
        <v>0.013099199328083368</v>
      </c>
      <c r="J7" s="3" t="s">
        <v>2</v>
      </c>
      <c r="K7" t="s">
        <v>52</v>
      </c>
    </row>
    <row r="8" spans="1:6" ht="12.75">
      <c r="A8" t="s">
        <v>9</v>
      </c>
      <c r="C8" t="s">
        <v>11</v>
      </c>
      <c r="E8" t="s">
        <v>12</v>
      </c>
      <c r="F8" t="s">
        <v>9</v>
      </c>
    </row>
    <row r="9" spans="1:13" ht="15.75">
      <c r="A9" s="5">
        <v>30</v>
      </c>
      <c r="C9" s="6">
        <v>0</v>
      </c>
      <c r="E9" s="1">
        <f>(C9-INT(C9))*24*3600</f>
        <v>0</v>
      </c>
      <c r="F9">
        <f>A9-$A$9</f>
        <v>0</v>
      </c>
      <c r="I9" t="s">
        <v>42</v>
      </c>
      <c r="K9" t="s">
        <v>4</v>
      </c>
      <c r="L9" s="9">
        <f>Talkonstanter!B4*(273.15+I10)/(I12*Talkonstanter!B7)*1000</f>
        <v>24202.847435479893</v>
      </c>
      <c r="M9" t="s">
        <v>0</v>
      </c>
    </row>
    <row r="10" spans="1:10" ht="14.25">
      <c r="A10" s="5">
        <v>40</v>
      </c>
      <c r="C10" s="6">
        <v>0.0018171296296296297</v>
      </c>
      <c r="E10" s="1">
        <f aca="true" t="shared" si="0" ref="E10:E15">(C10-INT(C10))*24*3600</f>
        <v>157</v>
      </c>
      <c r="F10">
        <f aca="true" t="shared" si="1" ref="F10:F15">A10-$A$9</f>
        <v>10</v>
      </c>
      <c r="I10" s="5">
        <v>21.8</v>
      </c>
      <c r="J10" s="13" t="s">
        <v>3</v>
      </c>
    </row>
    <row r="11" spans="1:9" ht="12.75">
      <c r="A11" s="5">
        <v>50</v>
      </c>
      <c r="C11" s="6">
        <v>0.0038888888888888883</v>
      </c>
      <c r="E11" s="1">
        <f t="shared" si="0"/>
        <v>335.99999999999994</v>
      </c>
      <c r="F11">
        <f t="shared" si="1"/>
        <v>20</v>
      </c>
      <c r="I11" t="s">
        <v>41</v>
      </c>
    </row>
    <row r="12" spans="1:10" ht="12.75">
      <c r="A12" s="5">
        <v>60</v>
      </c>
      <c r="C12" s="6">
        <v>0.006203703703703704</v>
      </c>
      <c r="E12" s="1">
        <f t="shared" si="0"/>
        <v>536</v>
      </c>
      <c r="F12">
        <f t="shared" si="1"/>
        <v>30</v>
      </c>
      <c r="I12" s="5">
        <v>1</v>
      </c>
      <c r="J12" t="s">
        <v>20</v>
      </c>
    </row>
    <row r="13" spans="1:9" ht="12.75">
      <c r="A13" s="5">
        <v>70</v>
      </c>
      <c r="C13" s="6">
        <v>0.008564814814814815</v>
      </c>
      <c r="E13" s="1">
        <f t="shared" si="0"/>
        <v>740</v>
      </c>
      <c r="F13">
        <f t="shared" si="1"/>
        <v>40</v>
      </c>
      <c r="I13" t="s">
        <v>44</v>
      </c>
    </row>
    <row r="14" spans="1:9" ht="12.75">
      <c r="A14" s="5">
        <v>80</v>
      </c>
      <c r="C14" s="6">
        <v>0.010925925925925924</v>
      </c>
      <c r="E14" s="1">
        <f t="shared" si="0"/>
        <v>943.9999999999999</v>
      </c>
      <c r="F14">
        <f t="shared" si="1"/>
        <v>50</v>
      </c>
      <c r="I14" t="s">
        <v>45</v>
      </c>
    </row>
    <row r="15" spans="1:9" ht="14.25">
      <c r="A15" s="5">
        <v>94</v>
      </c>
      <c r="C15" s="6">
        <v>0.014641203703703703</v>
      </c>
      <c r="E15" s="1">
        <f t="shared" si="0"/>
        <v>1265</v>
      </c>
      <c r="F15">
        <f t="shared" si="1"/>
        <v>64</v>
      </c>
      <c r="I15" t="s">
        <v>46</v>
      </c>
    </row>
    <row r="16" ht="12.75">
      <c r="I16" t="s">
        <v>47</v>
      </c>
    </row>
    <row r="17" ht="14.25">
      <c r="I17" t="s">
        <v>48</v>
      </c>
    </row>
  </sheetData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H7" sqref="H7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0.421875" style="0" customWidth="1"/>
    <col min="13" max="13" width="6.140625" style="0" bestFit="1" customWidth="1"/>
    <col min="14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49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50</v>
      </c>
      <c r="I3" s="5">
        <v>0.0289</v>
      </c>
      <c r="J3" t="s">
        <v>15</v>
      </c>
    </row>
    <row r="4" spans="7:13" ht="14.25">
      <c r="G4" t="s">
        <v>32</v>
      </c>
      <c r="H4" t="s">
        <v>51</v>
      </c>
      <c r="I4" s="5">
        <v>0.6119</v>
      </c>
      <c r="J4" t="s">
        <v>5</v>
      </c>
      <c r="K4" t="s">
        <v>31</v>
      </c>
      <c r="L4">
        <f>I3*I4</f>
        <v>0.01768391</v>
      </c>
      <c r="M4" t="s">
        <v>1</v>
      </c>
    </row>
    <row r="6" spans="1:11" ht="12.75">
      <c r="A6" t="s">
        <v>33</v>
      </c>
      <c r="C6" t="s">
        <v>35</v>
      </c>
      <c r="E6" t="s">
        <v>35</v>
      </c>
      <c r="F6" t="s">
        <v>33</v>
      </c>
      <c r="H6" t="s">
        <v>13</v>
      </c>
      <c r="I6">
        <f>SLOPE(F9:F14,E9:E14)</f>
        <v>6.027397260273973</v>
      </c>
      <c r="J6" t="s">
        <v>14</v>
      </c>
      <c r="K6" s="2" t="s">
        <v>39</v>
      </c>
    </row>
    <row r="7" spans="1:11" ht="14.25">
      <c r="A7" t="s">
        <v>34</v>
      </c>
      <c r="F7" t="s">
        <v>37</v>
      </c>
      <c r="H7" s="3" t="s">
        <v>38</v>
      </c>
      <c r="I7" s="8">
        <f>(I6/L9)/L4</f>
        <v>0.014169142211197795</v>
      </c>
      <c r="J7" s="3" t="s">
        <v>2</v>
      </c>
      <c r="K7" t="s">
        <v>52</v>
      </c>
    </row>
    <row r="8" spans="1:6" ht="12.75">
      <c r="A8" t="s">
        <v>9</v>
      </c>
      <c r="C8" t="s">
        <v>11</v>
      </c>
      <c r="E8" t="s">
        <v>36</v>
      </c>
      <c r="F8" t="s">
        <v>9</v>
      </c>
    </row>
    <row r="9" spans="1:13" ht="15.75">
      <c r="A9" s="5">
        <v>30</v>
      </c>
      <c r="C9" s="6">
        <v>0</v>
      </c>
      <c r="E9" s="1">
        <f>(C9-INT(C9))*24*3600</f>
        <v>0</v>
      </c>
      <c r="F9">
        <f>A9-$A$9</f>
        <v>0</v>
      </c>
      <c r="I9" t="s">
        <v>42</v>
      </c>
      <c r="K9" t="s">
        <v>4</v>
      </c>
      <c r="L9" s="9">
        <f>Talkonstanter!B4*(273.15+I10)/(I12*Talkonstanter!B7)*1000</f>
        <v>24055.144009869233</v>
      </c>
      <c r="M9" t="s">
        <v>0</v>
      </c>
    </row>
    <row r="10" spans="1:10" ht="14.25">
      <c r="A10" s="5">
        <v>50</v>
      </c>
      <c r="C10" s="6">
        <v>3.472222222222222E-05</v>
      </c>
      <c r="E10" s="1">
        <f>(C10-INT(C10))*24*3600</f>
        <v>3</v>
      </c>
      <c r="F10">
        <f>A10-$A$9</f>
        <v>20</v>
      </c>
      <c r="I10" s="5">
        <v>20</v>
      </c>
      <c r="J10" s="13" t="s">
        <v>3</v>
      </c>
    </row>
    <row r="11" spans="1:9" ht="12.75">
      <c r="A11" s="5">
        <v>70</v>
      </c>
      <c r="C11" s="6">
        <v>6.944444444444444E-05</v>
      </c>
      <c r="E11" s="1">
        <f>(C11-INT(C11))*24*3600</f>
        <v>6</v>
      </c>
      <c r="F11">
        <f>A11-$A$9</f>
        <v>40</v>
      </c>
      <c r="I11" t="s">
        <v>41</v>
      </c>
    </row>
    <row r="12" spans="1:10" ht="12.75">
      <c r="A12" s="5">
        <v>90</v>
      </c>
      <c r="C12" s="6">
        <v>0.00011574074074074073</v>
      </c>
      <c r="E12" s="1">
        <f>(C12-INT(C12))*24*3600</f>
        <v>9.999999999999998</v>
      </c>
      <c r="F12">
        <f>A12-$A$9</f>
        <v>60</v>
      </c>
      <c r="I12" s="5">
        <v>1</v>
      </c>
      <c r="J12" t="s">
        <v>20</v>
      </c>
    </row>
    <row r="13" spans="1:9" ht="12.75">
      <c r="A13" s="14"/>
      <c r="B13" s="14"/>
      <c r="C13" s="15"/>
      <c r="D13" s="14"/>
      <c r="E13" s="16"/>
      <c r="F13" s="14"/>
      <c r="I13" t="s">
        <v>44</v>
      </c>
    </row>
    <row r="14" spans="1:9" ht="12.75">
      <c r="A14" s="14"/>
      <c r="B14" s="14"/>
      <c r="C14" s="15"/>
      <c r="D14" s="14"/>
      <c r="E14" s="16"/>
      <c r="F14" s="14"/>
      <c r="I14" t="s">
        <v>45</v>
      </c>
    </row>
    <row r="15" ht="14.25">
      <c r="I15" t="s">
        <v>46</v>
      </c>
    </row>
    <row r="16" ht="12.75">
      <c r="I16" t="s">
        <v>47</v>
      </c>
    </row>
    <row r="17" ht="14.25">
      <c r="I17" t="s">
        <v>48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35" sqref="E35"/>
    </sheetView>
  </sheetViews>
  <sheetFormatPr defaultColWidth="8.8515625" defaultRowHeight="12.75"/>
  <cols>
    <col min="1" max="5" width="11.421875" style="0" customWidth="1"/>
    <col min="6" max="6" width="10.421875" style="0" customWidth="1"/>
    <col min="7" max="7" width="10.7109375" style="0" customWidth="1"/>
    <col min="8" max="9" width="11.421875" style="0" customWidth="1"/>
    <col min="10" max="10" width="11.140625" style="0" customWidth="1"/>
    <col min="11" max="11" width="11.421875" style="0" customWidth="1"/>
    <col min="12" max="12" width="10.421875" style="0" customWidth="1"/>
    <col min="13" max="17" width="11.421875" style="0" customWidth="1"/>
    <col min="18" max="18" width="5.8515625" style="0" customWidth="1"/>
  </cols>
  <sheetData>
    <row r="1" spans="1:12" ht="12.75">
      <c r="A1" s="4" t="s">
        <v>25</v>
      </c>
      <c r="H1" t="s">
        <v>26</v>
      </c>
      <c r="I1" s="7" t="s">
        <v>27</v>
      </c>
      <c r="K1" t="s">
        <v>28</v>
      </c>
      <c r="L1" s="11" t="s">
        <v>40</v>
      </c>
    </row>
    <row r="2" ht="12.75">
      <c r="K2" t="s">
        <v>29</v>
      </c>
    </row>
    <row r="3" spans="1:10" ht="12.75">
      <c r="A3" s="5" t="s">
        <v>30</v>
      </c>
      <c r="B3" s="5"/>
      <c r="G3" t="s">
        <v>31</v>
      </c>
      <c r="H3" t="s">
        <v>16</v>
      </c>
      <c r="I3" s="5">
        <v>3</v>
      </c>
      <c r="J3" t="s">
        <v>8</v>
      </c>
    </row>
    <row r="4" spans="7:13" ht="14.25">
      <c r="G4" t="s">
        <v>32</v>
      </c>
      <c r="H4" t="s">
        <v>17</v>
      </c>
      <c r="I4" s="5">
        <v>6</v>
      </c>
      <c r="J4" t="s">
        <v>8</v>
      </c>
      <c r="K4" t="s">
        <v>31</v>
      </c>
      <c r="L4">
        <f>(2*(I3+I5)*(I4+I6)/4+I7*(I3+I4+I5+I6))/1000000</f>
        <v>4.3475E-05</v>
      </c>
      <c r="M4" t="s">
        <v>6</v>
      </c>
    </row>
    <row r="5" spans="8:10" ht="12.75">
      <c r="H5" t="s">
        <v>18</v>
      </c>
      <c r="I5" s="5">
        <v>3.5</v>
      </c>
      <c r="J5" t="s">
        <v>8</v>
      </c>
    </row>
    <row r="6" spans="8:10" ht="12.75">
      <c r="H6" t="s">
        <v>19</v>
      </c>
      <c r="I6" s="5">
        <v>6.5</v>
      </c>
      <c r="J6" t="s">
        <v>8</v>
      </c>
    </row>
    <row r="7" spans="8:10" ht="12.75">
      <c r="H7" t="s">
        <v>43</v>
      </c>
      <c r="I7" s="5">
        <v>0.15</v>
      </c>
      <c r="J7" t="s">
        <v>8</v>
      </c>
    </row>
    <row r="9" spans="1:11" ht="12.75">
      <c r="A9" t="s">
        <v>33</v>
      </c>
      <c r="C9" t="s">
        <v>35</v>
      </c>
      <c r="E9" t="s">
        <v>35</v>
      </c>
      <c r="F9" t="s">
        <v>33</v>
      </c>
      <c r="H9" t="s">
        <v>13</v>
      </c>
      <c r="I9">
        <f>SLOPE(F12:F33,E12:E33)</f>
        <v>0.03339104419020902</v>
      </c>
      <c r="J9" t="s">
        <v>14</v>
      </c>
      <c r="K9" s="2" t="s">
        <v>39</v>
      </c>
    </row>
    <row r="10" spans="1:11" ht="14.25">
      <c r="A10" t="s">
        <v>34</v>
      </c>
      <c r="F10" t="s">
        <v>37</v>
      </c>
      <c r="H10" s="3" t="s">
        <v>38</v>
      </c>
      <c r="I10" s="8">
        <f>(I9/L12)/L4</f>
        <v>0.031928789116008334</v>
      </c>
      <c r="J10" s="3" t="s">
        <v>2</v>
      </c>
      <c r="K10" t="s">
        <v>52</v>
      </c>
    </row>
    <row r="11" spans="1:6" ht="12.75">
      <c r="A11" t="s">
        <v>9</v>
      </c>
      <c r="C11" t="s">
        <v>11</v>
      </c>
      <c r="E11" t="s">
        <v>36</v>
      </c>
      <c r="F11" t="s">
        <v>9</v>
      </c>
    </row>
    <row r="12" spans="1:13" ht="15.75">
      <c r="A12" s="5">
        <v>24</v>
      </c>
      <c r="C12" s="6">
        <v>0.01105324074074074</v>
      </c>
      <c r="E12" s="1">
        <f>(C12-INT(C12))*24*3600-($C$12-INT($C$12))*24*3600</f>
        <v>0</v>
      </c>
      <c r="F12">
        <f>A12-$A$12</f>
        <v>0</v>
      </c>
      <c r="I12" t="s">
        <v>42</v>
      </c>
      <c r="K12" t="s">
        <v>4</v>
      </c>
      <c r="L12" s="9">
        <f>Talkonstanter!B4*(273.15+I13)/(I15*Talkonstanter!B7)*1000</f>
        <v>24055.144009869233</v>
      </c>
      <c r="M12" t="s">
        <v>0</v>
      </c>
    </row>
    <row r="13" spans="1:10" ht="14.25">
      <c r="A13" s="5">
        <v>26</v>
      </c>
      <c r="C13" s="6">
        <v>0.011770833333333333</v>
      </c>
      <c r="E13" s="1">
        <f aca="true" t="shared" si="0" ref="E13:E33">(C13-INT(C13))*24*3600-($C$12-INT($C$12))*24*3600</f>
        <v>61.999999999999886</v>
      </c>
      <c r="F13">
        <f aca="true" t="shared" si="1" ref="F13:F33">A13-$A$12</f>
        <v>2</v>
      </c>
      <c r="I13" s="5">
        <v>20</v>
      </c>
      <c r="J13" s="13" t="s">
        <v>3</v>
      </c>
    </row>
    <row r="14" spans="1:9" ht="12.75">
      <c r="A14" s="5">
        <v>28</v>
      </c>
      <c r="C14" s="6">
        <v>0.01238425925925926</v>
      </c>
      <c r="E14" s="1">
        <f t="shared" si="0"/>
        <v>115</v>
      </c>
      <c r="F14">
        <f t="shared" si="1"/>
        <v>4</v>
      </c>
      <c r="I14" t="s">
        <v>41</v>
      </c>
    </row>
    <row r="15" spans="1:10" ht="12.75">
      <c r="A15" s="5">
        <v>30</v>
      </c>
      <c r="C15" s="6">
        <v>0.013090277777777779</v>
      </c>
      <c r="E15" s="1">
        <f t="shared" si="0"/>
        <v>176.00000000000023</v>
      </c>
      <c r="F15">
        <f t="shared" si="1"/>
        <v>6</v>
      </c>
      <c r="I15" s="5">
        <v>1</v>
      </c>
      <c r="J15" t="s">
        <v>20</v>
      </c>
    </row>
    <row r="16" spans="1:9" ht="12.75">
      <c r="A16" s="5">
        <v>38</v>
      </c>
      <c r="C16" s="6">
        <v>0.015763888888888886</v>
      </c>
      <c r="E16" s="1">
        <f t="shared" si="0"/>
        <v>406.9999999999998</v>
      </c>
      <c r="F16">
        <f t="shared" si="1"/>
        <v>14</v>
      </c>
      <c r="I16" t="s">
        <v>44</v>
      </c>
    </row>
    <row r="17" spans="1:9" ht="12.75">
      <c r="A17" s="5">
        <v>40</v>
      </c>
      <c r="C17" s="6">
        <v>0.01653935185185185</v>
      </c>
      <c r="E17" s="1">
        <f t="shared" si="0"/>
        <v>474</v>
      </c>
      <c r="F17">
        <f t="shared" si="1"/>
        <v>16</v>
      </c>
      <c r="I17" t="s">
        <v>45</v>
      </c>
    </row>
    <row r="18" spans="1:9" ht="14.25">
      <c r="A18" s="5">
        <v>42</v>
      </c>
      <c r="C18" s="6">
        <v>0.017106481481481483</v>
      </c>
      <c r="E18" s="1">
        <f t="shared" si="0"/>
        <v>523</v>
      </c>
      <c r="F18">
        <f t="shared" si="1"/>
        <v>18</v>
      </c>
      <c r="I18" t="s">
        <v>46</v>
      </c>
    </row>
    <row r="19" spans="1:9" ht="12.75">
      <c r="A19" s="5">
        <v>44</v>
      </c>
      <c r="C19" s="6">
        <v>0.017824074074074076</v>
      </c>
      <c r="E19" s="1">
        <f t="shared" si="0"/>
        <v>585.0000000000002</v>
      </c>
      <c r="F19">
        <f t="shared" si="1"/>
        <v>20</v>
      </c>
      <c r="I19" t="s">
        <v>47</v>
      </c>
    </row>
    <row r="20" spans="1:9" ht="14.25">
      <c r="A20" s="5">
        <v>46</v>
      </c>
      <c r="C20" s="6">
        <v>0.018425925925925925</v>
      </c>
      <c r="E20" s="1">
        <f t="shared" si="0"/>
        <v>636.9999999999998</v>
      </c>
      <c r="F20">
        <f t="shared" si="1"/>
        <v>22</v>
      </c>
      <c r="I20" t="s">
        <v>48</v>
      </c>
    </row>
    <row r="21" spans="1:6" ht="12.75">
      <c r="A21" s="5">
        <v>48</v>
      </c>
      <c r="C21" s="6">
        <v>0.0190625</v>
      </c>
      <c r="E21" s="1">
        <f t="shared" si="0"/>
        <v>692</v>
      </c>
      <c r="F21">
        <f t="shared" si="1"/>
        <v>24</v>
      </c>
    </row>
    <row r="22" spans="1:6" ht="12.75">
      <c r="A22" s="5">
        <v>50</v>
      </c>
      <c r="C22" s="6">
        <v>0.019814814814814816</v>
      </c>
      <c r="E22" s="1">
        <f t="shared" si="0"/>
        <v>757.0000000000002</v>
      </c>
      <c r="F22">
        <f t="shared" si="1"/>
        <v>26</v>
      </c>
    </row>
    <row r="23" spans="1:6" ht="12.75">
      <c r="A23" s="5">
        <v>52</v>
      </c>
      <c r="C23" s="6">
        <v>0.020590277777777777</v>
      </c>
      <c r="E23" s="1">
        <f t="shared" si="0"/>
        <v>824</v>
      </c>
      <c r="F23">
        <f t="shared" si="1"/>
        <v>28</v>
      </c>
    </row>
    <row r="24" spans="1:6" ht="12.75">
      <c r="A24" s="5">
        <v>54</v>
      </c>
      <c r="C24" s="6">
        <v>0.02125</v>
      </c>
      <c r="E24" s="1">
        <f t="shared" si="0"/>
        <v>881</v>
      </c>
      <c r="F24">
        <f t="shared" si="1"/>
        <v>30</v>
      </c>
    </row>
    <row r="25" spans="1:6" ht="12.75">
      <c r="A25" s="5">
        <v>56</v>
      </c>
      <c r="C25" s="10">
        <v>0.021851851851851848</v>
      </c>
      <c r="E25" s="1">
        <f t="shared" si="0"/>
        <v>932.9999999999998</v>
      </c>
      <c r="F25">
        <f t="shared" si="1"/>
        <v>32</v>
      </c>
    </row>
    <row r="26" spans="1:6" ht="12.75">
      <c r="A26" s="5">
        <v>58</v>
      </c>
      <c r="C26" s="10">
        <v>0.022662037037037036</v>
      </c>
      <c r="E26" s="1">
        <f t="shared" si="0"/>
        <v>1003</v>
      </c>
      <c r="F26">
        <f t="shared" si="1"/>
        <v>34</v>
      </c>
    </row>
    <row r="27" spans="1:6" ht="12.75">
      <c r="A27" s="5">
        <v>60</v>
      </c>
      <c r="C27" s="10">
        <v>0.023460648148148147</v>
      </c>
      <c r="E27" s="1">
        <f t="shared" si="0"/>
        <v>1072</v>
      </c>
      <c r="F27">
        <f t="shared" si="1"/>
        <v>36</v>
      </c>
    </row>
    <row r="28" spans="1:6" ht="12.75">
      <c r="A28" s="5">
        <v>62</v>
      </c>
      <c r="C28" s="10">
        <v>0.024120370370370372</v>
      </c>
      <c r="E28" s="1">
        <f t="shared" si="0"/>
        <v>1129</v>
      </c>
      <c r="F28">
        <f t="shared" si="1"/>
        <v>38</v>
      </c>
    </row>
    <row r="29" spans="1:6" ht="12.75">
      <c r="A29" s="5">
        <v>64</v>
      </c>
      <c r="C29" s="10">
        <v>0.02478009259259259</v>
      </c>
      <c r="E29" s="1">
        <f t="shared" si="0"/>
        <v>1185.9999999999995</v>
      </c>
      <c r="F29">
        <f t="shared" si="1"/>
        <v>40</v>
      </c>
    </row>
    <row r="30" spans="1:6" ht="12.75">
      <c r="A30" s="5">
        <v>66</v>
      </c>
      <c r="C30" s="10">
        <v>0.025451388888888888</v>
      </c>
      <c r="E30" s="1">
        <f t="shared" si="0"/>
        <v>1244</v>
      </c>
      <c r="F30">
        <f t="shared" si="1"/>
        <v>42</v>
      </c>
    </row>
    <row r="31" spans="1:6" ht="12.75">
      <c r="A31" s="5">
        <v>68</v>
      </c>
      <c r="C31" s="10">
        <v>0.02630787037037037</v>
      </c>
      <c r="E31" s="1">
        <f t="shared" si="0"/>
        <v>1318</v>
      </c>
      <c r="F31">
        <f t="shared" si="1"/>
        <v>44</v>
      </c>
    </row>
    <row r="32" spans="1:6" ht="12.75">
      <c r="A32" s="5">
        <v>70</v>
      </c>
      <c r="C32" s="10">
        <v>0.026967592592592595</v>
      </c>
      <c r="E32" s="1">
        <f t="shared" si="0"/>
        <v>1375</v>
      </c>
      <c r="F32">
        <f t="shared" si="1"/>
        <v>46</v>
      </c>
    </row>
    <row r="33" spans="1:6" ht="12.75">
      <c r="A33" s="5">
        <v>72</v>
      </c>
      <c r="C33" s="10">
        <v>0.027824074074074074</v>
      </c>
      <c r="E33" s="1">
        <f t="shared" si="0"/>
        <v>1449</v>
      </c>
      <c r="F33">
        <f t="shared" si="1"/>
        <v>48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trinham</dc:creator>
  <cp:keywords/>
  <dc:description/>
  <cp:lastModifiedBy>trinham</cp:lastModifiedBy>
  <dcterms:created xsi:type="dcterms:W3CDTF">2010-08-19T15:24:13Z</dcterms:created>
  <dcterms:modified xsi:type="dcterms:W3CDTF">2012-03-22T15:08:23Z</dcterms:modified>
  <cp:category/>
  <cp:version/>
  <cp:contentType/>
  <cp:contentStatus/>
</cp:coreProperties>
</file>